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perry_faigin_business_nv_gov/Documents/HMN, Inc/HMN Budget Numbers/"/>
    </mc:Choice>
  </mc:AlternateContent>
  <xr:revisionPtr revIDLastSave="213" documentId="8_{7B99666E-5228-4B48-BBC7-A1317CB66A4A}" xr6:coauthVersionLast="47" xr6:coauthVersionMax="47" xr10:uidLastSave="{B6593D51-D0E7-4D0E-9921-2ED362333357}"/>
  <bookViews>
    <workbookView xWindow="-38510" yWindow="-110" windowWidth="38620" windowHeight="21100" xr2:uid="{00000000-000D-0000-FFFF-FFFF00000000}"/>
  </bookViews>
  <sheets>
    <sheet name="HMN FY25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2" i="1"/>
  <c r="O29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2" i="1"/>
  <c r="P29" i="1"/>
  <c r="R8" i="1"/>
  <c r="R7" i="1"/>
  <c r="P7" i="1"/>
  <c r="P8" i="1"/>
  <c r="N8" i="1"/>
  <c r="O7" i="1"/>
  <c r="N7" i="1"/>
  <c r="H43" i="1"/>
  <c r="B50" i="1"/>
  <c r="B31" i="1" s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2" i="1"/>
  <c r="R29" i="1" l="1"/>
  <c r="R6" i="1"/>
  <c r="P6" i="1"/>
  <c r="O8" i="1"/>
  <c r="D10" i="1"/>
  <c r="P10" i="1" l="1"/>
  <c r="H18" i="1"/>
  <c r="C10" i="1"/>
  <c r="B10" i="1"/>
  <c r="G10" i="1"/>
  <c r="L10" i="1"/>
  <c r="K10" i="1"/>
  <c r="I10" i="1"/>
  <c r="H10" i="1"/>
  <c r="F10" i="1"/>
  <c r="E10" i="1"/>
  <c r="B42" i="1"/>
  <c r="M10" i="1" l="1"/>
  <c r="O10" i="1"/>
  <c r="J10" i="1"/>
  <c r="R10" i="1"/>
  <c r="N6" i="1"/>
  <c r="C29" i="1"/>
  <c r="N10" i="1" l="1"/>
  <c r="J18" i="1"/>
  <c r="K18" i="1"/>
  <c r="B29" i="1"/>
  <c r="K27" i="1" l="1"/>
  <c r="J27" i="1"/>
  <c r="H27" i="1"/>
  <c r="E27" i="1"/>
  <c r="M29" i="1" l="1"/>
  <c r="D29" i="1"/>
  <c r="L29" i="1"/>
  <c r="H29" i="1"/>
  <c r="F29" i="1"/>
  <c r="J29" i="1"/>
  <c r="I29" i="1"/>
  <c r="M33" i="1" s="1"/>
  <c r="B45" i="1" s="1"/>
  <c r="K29" i="1"/>
  <c r="E29" i="1"/>
  <c r="G29" i="1"/>
  <c r="N29" i="1" l="1"/>
  <c r="B44" i="1" s="1"/>
  <c r="H44" i="1" l="1"/>
  <c r="H45" i="1" l="1"/>
  <c r="C31" i="1" l="1"/>
  <c r="D31" i="1" l="1"/>
  <c r="E31" i="1" l="1"/>
  <c r="F31" i="1" s="1"/>
  <c r="G31" i="1" s="1"/>
  <c r="H31" i="1" s="1"/>
  <c r="I31" i="1" s="1"/>
  <c r="J31" i="1" s="1"/>
  <c r="K31" i="1" s="1"/>
  <c r="L31" i="1" s="1"/>
  <c r="M31" i="1" s="1"/>
</calcChain>
</file>

<file path=xl/sharedStrings.xml><?xml version="1.0" encoding="utf-8"?>
<sst xmlns="http://schemas.openxmlformats.org/spreadsheetml/2006/main" count="54" uniqueCount="50">
  <si>
    <t>Total</t>
  </si>
  <si>
    <t xml:space="preserve">   Bank Charges &amp; Fees</t>
  </si>
  <si>
    <t xml:space="preserve">   Legal &amp; Professional Fees</t>
  </si>
  <si>
    <t xml:space="preserve">      Non-State Owned Office Rent</t>
  </si>
  <si>
    <t xml:space="preserve">      Operating Supplies</t>
  </si>
  <si>
    <t xml:space="preserve">      Postage</t>
  </si>
  <si>
    <t xml:space="preserve">   Payroll Expenses</t>
  </si>
  <si>
    <t xml:space="preserve">      Benefits</t>
  </si>
  <si>
    <t xml:space="preserve">      Salaries</t>
  </si>
  <si>
    <t xml:space="preserve">      IT Contracts</t>
  </si>
  <si>
    <t xml:space="preserve">      Telephone/Internet Services</t>
  </si>
  <si>
    <t>Home Means Nevada, Inc.</t>
  </si>
  <si>
    <t xml:space="preserve">      Contracts</t>
  </si>
  <si>
    <t>Cash:</t>
  </si>
  <si>
    <t>Insurance</t>
  </si>
  <si>
    <t>Travel</t>
  </si>
  <si>
    <t xml:space="preserve">Payroll Fees and Taxes </t>
  </si>
  <si>
    <t xml:space="preserve">Expenses </t>
  </si>
  <si>
    <t xml:space="preserve">      Computer Hardware&lt;$5,000</t>
  </si>
  <si>
    <t xml:space="preserve">Actuals </t>
  </si>
  <si>
    <t>Avg/Mth</t>
  </si>
  <si>
    <t>Projected/Mth</t>
  </si>
  <si>
    <t>Projected</t>
  </si>
  <si>
    <t xml:space="preserve">      Audit/Taxes</t>
  </si>
  <si>
    <t>Net Expense</t>
  </si>
  <si>
    <t>Estimated cash needed FY25</t>
  </si>
  <si>
    <t xml:space="preserve">Cash Reserve </t>
  </si>
  <si>
    <t>Future Funding IFC</t>
  </si>
  <si>
    <t>Cash on hand</t>
  </si>
  <si>
    <t xml:space="preserve">Est Cash </t>
  </si>
  <si>
    <t>Expenses</t>
  </si>
  <si>
    <t>HMN Program date of funding shortfall</t>
  </si>
  <si>
    <t>$100 per Mediation to the Account for FM</t>
  </si>
  <si>
    <t>$95 per NOD to the Account for FM</t>
  </si>
  <si>
    <t xml:space="preserve">   Mediation Services (Quarterly)</t>
  </si>
  <si>
    <t>Net Revenue</t>
  </si>
  <si>
    <t>Projected Balance</t>
  </si>
  <si>
    <t xml:space="preserve">   Notice of Default (Monthly)</t>
  </si>
  <si>
    <t xml:space="preserve">  Upcoming IFC Request</t>
  </si>
  <si>
    <t>Revenue BA 2635</t>
  </si>
  <si>
    <t>TBD</t>
  </si>
  <si>
    <t>FY-26</t>
  </si>
  <si>
    <t xml:space="preserve">NOD's Projected FY 26 based on 3-year average: </t>
  </si>
  <si>
    <t xml:space="preserve">Mediations Projected FY 26 based on 3-year avg. </t>
  </si>
  <si>
    <t>Projected Income FY 26</t>
  </si>
  <si>
    <t>July 2025 - July 2026</t>
  </si>
  <si>
    <t xml:space="preserve">   Contingency Funding</t>
  </si>
  <si>
    <t>Short/Over</t>
  </si>
  <si>
    <t>Total Needed for FY-26</t>
  </si>
  <si>
    <t>Total Available as of 2/17/2026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</si>
</sst>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3" fontId="0" fillId="0" borderId="0" xfId="0" applyNumberFormat="1"/>
    <xf numFmtId="0" fontId="7" fillId="0" borderId="0" xfId="0" applyFont="1" applyAlignment="1">
      <alignment horizontal="left" wrapText="1"/>
    </xf>
    <xf numFmtId="44" fontId="3" fillId="0" borderId="0" xfId="1" applyFont="1" applyAlignment="1">
      <alignment horizontal="left" vertical="center" wrapText="1"/>
    </xf>
    <xf numFmtId="44" fontId="0" fillId="0" borderId="0" xfId="1" applyFont="1" applyAlignment="1">
      <alignment horizontal="left" vertical="center"/>
    </xf>
    <xf numFmtId="44" fontId="0" fillId="0" borderId="0" xfId="1" applyFont="1" applyFill="1" applyAlignment="1">
      <alignment horizontal="left" vertical="center"/>
    </xf>
    <xf numFmtId="44" fontId="0" fillId="2" borderId="0" xfId="1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44" fontId="0" fillId="3" borderId="0" xfId="1" applyFont="1" applyFill="1" applyAlignment="1">
      <alignment horizontal="left" vertical="center"/>
    </xf>
    <xf numFmtId="44" fontId="0" fillId="0" borderId="0" xfId="1" applyFont="1"/>
    <xf numFmtId="44" fontId="0" fillId="0" borderId="0" xfId="1" applyFont="1" applyBorder="1" applyAlignment="1">
      <alignment horizontal="left" vertical="center"/>
    </xf>
    <xf numFmtId="0" fontId="8" fillId="0" borderId="0" xfId="0" applyFont="1"/>
    <xf numFmtId="44" fontId="11" fillId="0" borderId="0" xfId="1" applyFont="1" applyAlignment="1">
      <alignment horizontal="left" vertic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44" fontId="3" fillId="0" borderId="0" xfId="0" applyNumberFormat="1" applyFont="1"/>
    <xf numFmtId="1" fontId="0" fillId="0" borderId="0" xfId="1" applyNumberFormat="1" applyFont="1" applyAlignment="1">
      <alignment horizontal="right" vertical="center"/>
    </xf>
    <xf numFmtId="17" fontId="0" fillId="0" borderId="0" xfId="1" applyNumberFormat="1" applyFont="1" applyAlignment="1">
      <alignment horizontal="left" vertical="center"/>
    </xf>
    <xf numFmtId="44" fontId="12" fillId="0" borderId="0" xfId="1" applyFont="1" applyAlignment="1">
      <alignment horizontal="left" vertical="center" wrapText="1"/>
    </xf>
    <xf numFmtId="44" fontId="13" fillId="0" borderId="0" xfId="1" applyFont="1" applyAlignment="1">
      <alignment horizontal="left" vertical="center" wrapText="1"/>
    </xf>
    <xf numFmtId="0" fontId="2" fillId="4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43" fontId="0" fillId="0" borderId="0" xfId="1" applyNumberFormat="1" applyFont="1" applyAlignment="1">
      <alignment horizontal="left" vertical="center"/>
    </xf>
    <xf numFmtId="43" fontId="0" fillId="0" borderId="0" xfId="1" applyNumberFormat="1" applyFont="1"/>
    <xf numFmtId="43" fontId="0" fillId="0" borderId="0" xfId="1" applyNumberFormat="1" applyFont="1" applyBorder="1" applyAlignment="1">
      <alignment horizontal="left" vertical="center"/>
    </xf>
    <xf numFmtId="43" fontId="8" fillId="0" borderId="0" xfId="1" applyNumberFormat="1" applyFont="1" applyBorder="1" applyAlignment="1">
      <alignment horizontal="left" vertical="center"/>
    </xf>
    <xf numFmtId="43" fontId="8" fillId="0" borderId="0" xfId="1" applyNumberFormat="1" applyFont="1" applyAlignment="1">
      <alignment horizontal="left" vertical="center"/>
    </xf>
    <xf numFmtId="43" fontId="3" fillId="0" borderId="0" xfId="1" applyNumberFormat="1" applyFont="1" applyAlignment="1">
      <alignment horizontal="left" vertical="center" wrapText="1"/>
    </xf>
    <xf numFmtId="43" fontId="3" fillId="0" borderId="0" xfId="0" applyNumberFormat="1" applyFont="1"/>
    <xf numFmtId="43" fontId="2" fillId="0" borderId="2" xfId="1" applyNumberFormat="1" applyFont="1" applyBorder="1" applyAlignment="1">
      <alignment horizontal="left" vertical="center" wrapText="1"/>
    </xf>
    <xf numFmtId="43" fontId="3" fillId="4" borderId="0" xfId="1" applyNumberFormat="1" applyFont="1" applyFill="1" applyAlignment="1">
      <alignment horizontal="left" vertical="center" wrapText="1"/>
    </xf>
    <xf numFmtId="43" fontId="3" fillId="4" borderId="0" xfId="0" applyNumberFormat="1" applyFont="1" applyFill="1"/>
    <xf numFmtId="43" fontId="3" fillId="0" borderId="0" xfId="1" applyNumberFormat="1" applyFont="1" applyFill="1" applyAlignment="1">
      <alignment horizontal="left" vertical="center" wrapText="1"/>
    </xf>
    <xf numFmtId="43" fontId="6" fillId="0" borderId="0" xfId="1" applyNumberFormat="1" applyFont="1" applyAlignment="1">
      <alignment horizontal="left" vertical="center"/>
    </xf>
    <xf numFmtId="44" fontId="2" fillId="0" borderId="2" xfId="1" applyFont="1" applyBorder="1" applyAlignment="1">
      <alignment horizontal="left" vertical="center" wrapText="1"/>
    </xf>
    <xf numFmtId="44" fontId="7" fillId="0" borderId="2" xfId="1" applyFont="1" applyBorder="1" applyAlignment="1">
      <alignment horizontal="left" vertical="center" wrapText="1"/>
    </xf>
    <xf numFmtId="44" fontId="14" fillId="0" borderId="3" xfId="1" applyFont="1" applyBorder="1" applyAlignment="1">
      <alignment horizontal="left" vertical="center"/>
    </xf>
    <xf numFmtId="44" fontId="15" fillId="0" borderId="3" xfId="1" applyFont="1" applyBorder="1" applyAlignment="1">
      <alignment horizontal="left" vertical="center"/>
    </xf>
    <xf numFmtId="17" fontId="1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zoomScale="90" zoomScaleNormal="90" workbookViewId="0">
      <selection activeCell="J8" sqref="J8"/>
    </sheetView>
  </sheetViews>
  <sheetFormatPr defaultRowHeight="14.5" x14ac:dyDescent="0.35"/>
  <cols>
    <col min="1" max="1" width="29.90625" customWidth="1"/>
    <col min="2" max="2" width="13.453125" bestFit="1" customWidth="1"/>
    <col min="3" max="3" width="12.26953125" bestFit="1" customWidth="1"/>
    <col min="4" max="7" width="12.54296875" bestFit="1" customWidth="1"/>
    <col min="8" max="8" width="14.453125" customWidth="1"/>
    <col min="9" max="9" width="12.54296875" bestFit="1" customWidth="1"/>
    <col min="10" max="12" width="15" customWidth="1"/>
    <col min="13" max="13" width="13.453125" customWidth="1"/>
    <col min="14" max="14" width="14.26953125" customWidth="1"/>
    <col min="15" max="15" width="15.1796875" customWidth="1"/>
    <col min="16" max="16" width="12.26953125" customWidth="1"/>
    <col min="17" max="17" width="2.54296875" customWidth="1"/>
    <col min="18" max="18" width="16.453125" customWidth="1"/>
    <col min="19" max="19" width="31.26953125" customWidth="1"/>
  </cols>
  <sheetData>
    <row r="1" spans="1:18" ht="18" x14ac:dyDescent="0.4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8" ht="18" x14ac:dyDescent="0.4">
      <c r="A2" s="46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8" x14ac:dyDescent="0.35">
      <c r="A3" s="47" t="s">
        <v>45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x14ac:dyDescent="0.35">
      <c r="O4" t="s">
        <v>41</v>
      </c>
      <c r="P4" t="s">
        <v>41</v>
      </c>
      <c r="R4" s="17" t="s">
        <v>41</v>
      </c>
    </row>
    <row r="5" spans="1:18" x14ac:dyDescent="0.35">
      <c r="A5" s="1"/>
      <c r="B5" s="11">
        <v>45839</v>
      </c>
      <c r="C5" s="11">
        <v>45870</v>
      </c>
      <c r="D5" s="11">
        <v>45901</v>
      </c>
      <c r="E5" s="11">
        <v>45931</v>
      </c>
      <c r="F5" s="11">
        <v>45962</v>
      </c>
      <c r="G5" s="11">
        <v>45992</v>
      </c>
      <c r="H5" s="11">
        <v>46023</v>
      </c>
      <c r="I5" s="11">
        <v>46054</v>
      </c>
      <c r="J5" s="43">
        <v>46082</v>
      </c>
      <c r="K5" s="43">
        <v>46113</v>
      </c>
      <c r="L5" s="43">
        <v>46143</v>
      </c>
      <c r="M5" s="43">
        <v>46174</v>
      </c>
      <c r="N5" s="2" t="s">
        <v>0</v>
      </c>
      <c r="O5" s="10" t="s">
        <v>21</v>
      </c>
      <c r="P5" s="11" t="s">
        <v>20</v>
      </c>
      <c r="R5" s="18" t="s">
        <v>19</v>
      </c>
    </row>
    <row r="6" spans="1:18" x14ac:dyDescent="0.35">
      <c r="A6" s="25" t="s">
        <v>39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/>
      <c r="N6" s="32">
        <f t="shared" ref="N6" si="0">SUM(B6:M6)</f>
        <v>0</v>
      </c>
      <c r="O6" s="32">
        <v>0</v>
      </c>
      <c r="P6" s="32">
        <f>AVERAGE(B6:M6)</f>
        <v>0</v>
      </c>
      <c r="Q6" s="27"/>
      <c r="R6" s="33">
        <f>SUM(B6:M6)</f>
        <v>0</v>
      </c>
    </row>
    <row r="7" spans="1:18" x14ac:dyDescent="0.35">
      <c r="A7" s="3" t="s">
        <v>37</v>
      </c>
      <c r="B7" s="32">
        <v>0</v>
      </c>
      <c r="C7" s="32">
        <v>3743.05</v>
      </c>
      <c r="D7" s="32">
        <v>47721.5</v>
      </c>
      <c r="E7" s="32">
        <v>19836.990000000002</v>
      </c>
      <c r="F7" s="32">
        <v>32940.57</v>
      </c>
      <c r="G7" s="32">
        <v>20729.39</v>
      </c>
      <c r="H7" s="32">
        <v>28963.83</v>
      </c>
      <c r="I7" s="32">
        <v>26343.74</v>
      </c>
      <c r="J7" s="32">
        <v>23630.13</v>
      </c>
      <c r="K7" s="32">
        <v>0</v>
      </c>
      <c r="L7" s="32">
        <v>0</v>
      </c>
      <c r="M7" s="32">
        <v>0</v>
      </c>
      <c r="N7" s="32">
        <f>SUM(B7:M7)</f>
        <v>203909.2</v>
      </c>
      <c r="O7" s="32">
        <f>($H$39*$H$40)/12</f>
        <v>21794.583333333332</v>
      </c>
      <c r="P7" s="32">
        <f>AVERAGE(B7:M7)</f>
        <v>16992.433333333334</v>
      </c>
      <c r="Q7" s="27"/>
      <c r="R7" s="33">
        <f>SUM(B7:M7)</f>
        <v>203909.2</v>
      </c>
    </row>
    <row r="8" spans="1:18" x14ac:dyDescent="0.35">
      <c r="A8" s="3" t="s">
        <v>34</v>
      </c>
      <c r="B8" s="32">
        <v>0</v>
      </c>
      <c r="C8" s="32">
        <v>0</v>
      </c>
      <c r="D8" s="32">
        <v>0</v>
      </c>
      <c r="E8" s="32">
        <v>0</v>
      </c>
      <c r="F8" s="32">
        <v>2200</v>
      </c>
      <c r="G8" s="32">
        <v>0</v>
      </c>
      <c r="H8" s="32">
        <v>2450</v>
      </c>
      <c r="I8" s="32">
        <v>100</v>
      </c>
      <c r="J8" s="32">
        <v>0</v>
      </c>
      <c r="K8" s="32">
        <v>0</v>
      </c>
      <c r="L8" s="32">
        <v>0</v>
      </c>
      <c r="M8" s="32">
        <v>0</v>
      </c>
      <c r="N8" s="32">
        <f>SUM(B8:M8)</f>
        <v>4750</v>
      </c>
      <c r="O8" s="32">
        <f>AVERAGE(B8:M8)</f>
        <v>395.83333333333331</v>
      </c>
      <c r="P8" s="32">
        <f>AVERAGE(B8:M8)</f>
        <v>395.83333333333331</v>
      </c>
      <c r="Q8" s="27"/>
      <c r="R8" s="33">
        <f>SUM(B8:M8)</f>
        <v>4750</v>
      </c>
    </row>
    <row r="9" spans="1:18" x14ac:dyDescent="0.35">
      <c r="A9" s="3" t="s">
        <v>46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27"/>
      <c r="R9" s="33"/>
    </row>
    <row r="10" spans="1:18" x14ac:dyDescent="0.35">
      <c r="A10" s="3" t="s">
        <v>35</v>
      </c>
      <c r="B10" s="34">
        <f t="shared" ref="B10:O10" si="1">SUM(B6:B8)</f>
        <v>0</v>
      </c>
      <c r="C10" s="34">
        <f t="shared" si="1"/>
        <v>3743.05</v>
      </c>
      <c r="D10" s="34">
        <f>SUM(D6:D8)</f>
        <v>47721.5</v>
      </c>
      <c r="E10" s="34">
        <f t="shared" si="1"/>
        <v>19836.990000000002</v>
      </c>
      <c r="F10" s="34">
        <f t="shared" si="1"/>
        <v>35140.57</v>
      </c>
      <c r="G10" s="34">
        <f t="shared" si="1"/>
        <v>20729.39</v>
      </c>
      <c r="H10" s="34">
        <f t="shared" si="1"/>
        <v>31413.83</v>
      </c>
      <c r="I10" s="34">
        <f t="shared" si="1"/>
        <v>26443.74</v>
      </c>
      <c r="J10" s="34">
        <f t="shared" si="1"/>
        <v>23630.13</v>
      </c>
      <c r="K10" s="34">
        <f t="shared" si="1"/>
        <v>0</v>
      </c>
      <c r="L10" s="34">
        <f t="shared" si="1"/>
        <v>0</v>
      </c>
      <c r="M10" s="34">
        <f t="shared" si="1"/>
        <v>0</v>
      </c>
      <c r="N10" s="34">
        <f t="shared" si="1"/>
        <v>208659.20000000001</v>
      </c>
      <c r="O10" s="34">
        <f t="shared" si="1"/>
        <v>22190.416666666664</v>
      </c>
      <c r="P10" s="34">
        <f>SUM(P6:P8)</f>
        <v>17388.266666666666</v>
      </c>
      <c r="Q10" s="27"/>
      <c r="R10" s="34">
        <f>SUM(R6:R8)</f>
        <v>208659.20000000001</v>
      </c>
    </row>
    <row r="11" spans="1:18" ht="6.75" customHeight="1" x14ac:dyDescent="0.35">
      <c r="A11" s="2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27"/>
      <c r="R11" s="36"/>
    </row>
    <row r="12" spans="1:18" x14ac:dyDescent="0.35">
      <c r="A12" s="25" t="s">
        <v>17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f>SUM(B12:M12)</f>
        <v>0</v>
      </c>
      <c r="O12" s="32">
        <f>AVERAGE(B12:M12)</f>
        <v>0</v>
      </c>
      <c r="P12" s="32">
        <f>AVERAGE(B12:I12)</f>
        <v>0</v>
      </c>
      <c r="Q12" s="27"/>
      <c r="R12" s="33">
        <f>SUM(B12:I12)</f>
        <v>0</v>
      </c>
    </row>
    <row r="13" spans="1:18" x14ac:dyDescent="0.35">
      <c r="A13" s="3" t="s">
        <v>1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f t="shared" ref="N13:N28" si="2">SUM(B13:M13)</f>
        <v>0</v>
      </c>
      <c r="O13" s="32">
        <f t="shared" ref="O13:O28" si="3">AVERAGE(B13:M13)</f>
        <v>0</v>
      </c>
      <c r="P13" s="32">
        <f t="shared" ref="P13:P28" si="4">AVERAGE(B13:I13)</f>
        <v>0</v>
      </c>
      <c r="Q13" s="27"/>
      <c r="R13" s="33">
        <f t="shared" ref="R13:R28" si="5">SUM(B13:I13)</f>
        <v>0</v>
      </c>
    </row>
    <row r="14" spans="1:18" x14ac:dyDescent="0.35">
      <c r="A14" s="3" t="s">
        <v>2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51.25</v>
      </c>
      <c r="H14" s="32">
        <v>51.25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f t="shared" si="2"/>
        <v>102.5</v>
      </c>
      <c r="O14" s="32">
        <f t="shared" si="3"/>
        <v>9.3181818181818183</v>
      </c>
      <c r="P14" s="32">
        <f t="shared" si="4"/>
        <v>14.642857142857142</v>
      </c>
      <c r="Q14" s="27"/>
      <c r="R14" s="33">
        <f t="shared" si="5"/>
        <v>102.5</v>
      </c>
    </row>
    <row r="15" spans="1:18" x14ac:dyDescent="0.35">
      <c r="A15" s="3" t="s">
        <v>23</v>
      </c>
      <c r="B15" s="32">
        <v>18000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16500</v>
      </c>
      <c r="M15" s="32">
        <v>0</v>
      </c>
      <c r="N15" s="32">
        <f t="shared" si="2"/>
        <v>34500</v>
      </c>
      <c r="O15" s="32">
        <f t="shared" si="3"/>
        <v>2875</v>
      </c>
      <c r="P15" s="32">
        <f t="shared" si="4"/>
        <v>2250</v>
      </c>
      <c r="Q15" s="27"/>
      <c r="R15" s="33">
        <f t="shared" si="5"/>
        <v>18000</v>
      </c>
    </row>
    <row r="16" spans="1:18" x14ac:dyDescent="0.35">
      <c r="A16" s="3" t="s">
        <v>12</v>
      </c>
      <c r="B16" s="32">
        <v>526.6</v>
      </c>
      <c r="C16" s="32">
        <v>713.39</v>
      </c>
      <c r="D16" s="32">
        <v>246.71</v>
      </c>
      <c r="E16" s="32">
        <v>1426.64</v>
      </c>
      <c r="F16" s="32">
        <v>221.05</v>
      </c>
      <c r="G16" s="32">
        <v>246.64</v>
      </c>
      <c r="H16" s="32">
        <v>283.41000000000003</v>
      </c>
      <c r="I16" s="32">
        <v>282.74</v>
      </c>
      <c r="J16" s="32">
        <v>891.23</v>
      </c>
      <c r="K16" s="32">
        <v>99</v>
      </c>
      <c r="L16" s="32">
        <v>494.4</v>
      </c>
      <c r="M16" s="32">
        <v>214.78</v>
      </c>
      <c r="N16" s="32">
        <f t="shared" si="2"/>
        <v>5646.5899999999992</v>
      </c>
      <c r="O16" s="32">
        <f t="shared" si="3"/>
        <v>470.54916666666662</v>
      </c>
      <c r="P16" s="32">
        <f t="shared" si="4"/>
        <v>493.39750000000004</v>
      </c>
      <c r="Q16" s="27"/>
      <c r="R16" s="33">
        <f t="shared" si="5"/>
        <v>3947.1800000000003</v>
      </c>
    </row>
    <row r="17" spans="1:19" x14ac:dyDescent="0.35">
      <c r="A17" s="5" t="s">
        <v>14</v>
      </c>
      <c r="B17" s="32">
        <v>4412.6899999999996</v>
      </c>
      <c r="C17" s="32">
        <v>4412.6899999999996</v>
      </c>
      <c r="D17" s="32">
        <v>4722.5200000000004</v>
      </c>
      <c r="E17" s="32">
        <v>4426.2700000000004</v>
      </c>
      <c r="F17" s="32">
        <v>4504.07</v>
      </c>
      <c r="G17" s="32">
        <v>4445.28</v>
      </c>
      <c r="H17" s="32">
        <v>3734.18</v>
      </c>
      <c r="I17" s="32">
        <v>3734.18</v>
      </c>
      <c r="J17" s="32">
        <v>4431.74</v>
      </c>
      <c r="K17" s="32">
        <v>4431.74</v>
      </c>
      <c r="L17" s="32">
        <v>4431.74</v>
      </c>
      <c r="M17" s="32">
        <v>4431.74</v>
      </c>
      <c r="N17" s="32">
        <f t="shared" si="2"/>
        <v>52118.839999999989</v>
      </c>
      <c r="O17" s="32">
        <f t="shared" si="3"/>
        <v>4343.2366666666658</v>
      </c>
      <c r="P17" s="32">
        <f t="shared" si="4"/>
        <v>4298.9849999999997</v>
      </c>
      <c r="Q17" s="27"/>
      <c r="R17" s="33">
        <f t="shared" si="5"/>
        <v>34391.879999999997</v>
      </c>
    </row>
    <row r="18" spans="1:19" x14ac:dyDescent="0.35">
      <c r="A18" s="3" t="s">
        <v>3</v>
      </c>
      <c r="B18" s="32">
        <v>2105.0100000000002</v>
      </c>
      <c r="C18" s="32">
        <v>2105.0100000000002</v>
      </c>
      <c r="D18" s="32">
        <v>2105.0100000000002</v>
      </c>
      <c r="E18" s="32">
        <v>2105.0100000000002</v>
      </c>
      <c r="F18" s="32">
        <v>2105.0100000000002</v>
      </c>
      <c r="G18" s="32">
        <v>4210.0200000000004</v>
      </c>
      <c r="H18" s="32">
        <f t="shared" ref="H18:K18" si="6">2105.01</f>
        <v>2105.0100000000002</v>
      </c>
      <c r="I18" s="32">
        <v>2105.0100000000002</v>
      </c>
      <c r="J18" s="32">
        <f t="shared" si="6"/>
        <v>2105.0100000000002</v>
      </c>
      <c r="K18" s="32">
        <f t="shared" si="6"/>
        <v>2105.0100000000002</v>
      </c>
      <c r="L18" s="32">
        <v>2105.0100000000002</v>
      </c>
      <c r="M18" s="32">
        <v>2105.0100000000002</v>
      </c>
      <c r="N18" s="32">
        <f t="shared" si="2"/>
        <v>27365.130000000012</v>
      </c>
      <c r="O18" s="32">
        <f t="shared" si="3"/>
        <v>2280.4275000000011</v>
      </c>
      <c r="P18" s="32">
        <f t="shared" si="4"/>
        <v>2368.1362500000005</v>
      </c>
      <c r="Q18" s="27"/>
      <c r="R18" s="33">
        <f t="shared" si="5"/>
        <v>18945.090000000004</v>
      </c>
    </row>
    <row r="19" spans="1:19" x14ac:dyDescent="0.35">
      <c r="A19" s="3" t="s">
        <v>4</v>
      </c>
      <c r="B19" s="32">
        <v>0</v>
      </c>
      <c r="C19" s="32">
        <v>0</v>
      </c>
      <c r="D19" s="32">
        <v>0</v>
      </c>
      <c r="E19" s="32">
        <v>50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f t="shared" si="2"/>
        <v>50</v>
      </c>
      <c r="O19" s="32">
        <f t="shared" si="3"/>
        <v>4.166666666666667</v>
      </c>
      <c r="P19" s="32">
        <f t="shared" si="4"/>
        <v>6.25</v>
      </c>
      <c r="Q19" s="27"/>
      <c r="R19" s="33">
        <f t="shared" si="5"/>
        <v>50</v>
      </c>
    </row>
    <row r="20" spans="1:19" x14ac:dyDescent="0.35">
      <c r="A20" s="3" t="s">
        <v>5</v>
      </c>
      <c r="B20" s="32">
        <v>0</v>
      </c>
      <c r="C20" s="32">
        <v>1743.75</v>
      </c>
      <c r="D20" s="32">
        <v>0</v>
      </c>
      <c r="E20" s="32">
        <v>0</v>
      </c>
      <c r="F20" s="32">
        <v>0</v>
      </c>
      <c r="G20" s="32"/>
      <c r="H20" s="32">
        <v>0</v>
      </c>
      <c r="I20" s="32">
        <v>0</v>
      </c>
      <c r="J20" s="32"/>
      <c r="K20" s="32">
        <v>0</v>
      </c>
      <c r="L20" s="32">
        <v>0</v>
      </c>
      <c r="M20" s="32"/>
      <c r="N20" s="32">
        <f t="shared" si="2"/>
        <v>1743.75</v>
      </c>
      <c r="O20" s="32">
        <f t="shared" si="3"/>
        <v>193.75</v>
      </c>
      <c r="P20" s="32">
        <f t="shared" si="4"/>
        <v>249.10714285714286</v>
      </c>
      <c r="Q20" s="27"/>
      <c r="R20" s="33">
        <f t="shared" si="5"/>
        <v>1743.75</v>
      </c>
    </row>
    <row r="21" spans="1:19" x14ac:dyDescent="0.35">
      <c r="A21" s="3" t="s">
        <v>6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/>
      <c r="N21" s="32">
        <f t="shared" si="2"/>
        <v>0</v>
      </c>
      <c r="O21" s="32">
        <f t="shared" si="3"/>
        <v>0</v>
      </c>
      <c r="P21" s="32">
        <f t="shared" si="4"/>
        <v>0</v>
      </c>
      <c r="Q21" s="27"/>
      <c r="R21" s="33">
        <f t="shared" si="5"/>
        <v>0</v>
      </c>
    </row>
    <row r="22" spans="1:19" x14ac:dyDescent="0.35">
      <c r="A22" s="3" t="s">
        <v>7</v>
      </c>
      <c r="B22" s="32">
        <v>1643.67</v>
      </c>
      <c r="C22" s="32">
        <v>1566.05</v>
      </c>
      <c r="D22" s="32">
        <v>1566.05</v>
      </c>
      <c r="E22" s="32">
        <v>1566.05</v>
      </c>
      <c r="F22" s="32">
        <v>1725.87</v>
      </c>
      <c r="G22" s="32">
        <v>1725.87</v>
      </c>
      <c r="H22" s="32">
        <v>1725.87</v>
      </c>
      <c r="I22" s="32">
        <v>1725.87</v>
      </c>
      <c r="J22" s="32">
        <v>1643.63</v>
      </c>
      <c r="K22" s="32">
        <v>3209.68</v>
      </c>
      <c r="L22" s="32">
        <v>1643.63</v>
      </c>
      <c r="M22" s="32">
        <v>1643.63</v>
      </c>
      <c r="N22" s="32">
        <f t="shared" si="2"/>
        <v>21385.870000000003</v>
      </c>
      <c r="O22" s="32">
        <f t="shared" si="3"/>
        <v>1782.1558333333335</v>
      </c>
      <c r="P22" s="32">
        <f t="shared" si="4"/>
        <v>1655.6624999999999</v>
      </c>
      <c r="Q22" s="27"/>
      <c r="R22" s="33">
        <f t="shared" si="5"/>
        <v>13245.3</v>
      </c>
    </row>
    <row r="23" spans="1:19" x14ac:dyDescent="0.35">
      <c r="A23" s="3" t="s">
        <v>8</v>
      </c>
      <c r="B23" s="32">
        <v>10155.86</v>
      </c>
      <c r="C23" s="32">
        <v>10155.86</v>
      </c>
      <c r="D23" s="32">
        <v>15853.85</v>
      </c>
      <c r="E23" s="32">
        <v>11538.12</v>
      </c>
      <c r="F23" s="32">
        <v>11471.14</v>
      </c>
      <c r="G23" s="32">
        <v>11471.14</v>
      </c>
      <c r="H23" s="32">
        <v>11471.14</v>
      </c>
      <c r="I23" s="32">
        <v>11471.14</v>
      </c>
      <c r="J23" s="32">
        <v>10155.86</v>
      </c>
      <c r="K23" s="32">
        <v>20311.72</v>
      </c>
      <c r="L23" s="32">
        <v>10155.86</v>
      </c>
      <c r="M23" s="32">
        <v>10155.86</v>
      </c>
      <c r="N23" s="32">
        <f t="shared" si="2"/>
        <v>144367.54999999999</v>
      </c>
      <c r="O23" s="32">
        <f t="shared" si="3"/>
        <v>12030.629166666666</v>
      </c>
      <c r="P23" s="32">
        <f t="shared" si="4"/>
        <v>11698.53125</v>
      </c>
      <c r="Q23" s="27"/>
      <c r="R23" s="33">
        <f t="shared" si="5"/>
        <v>93588.25</v>
      </c>
      <c r="S23" s="7"/>
    </row>
    <row r="24" spans="1:19" x14ac:dyDescent="0.35">
      <c r="A24" s="3" t="s">
        <v>16</v>
      </c>
      <c r="B24" s="32">
        <v>161.80000000000001</v>
      </c>
      <c r="C24" s="32">
        <v>161.80000000000001</v>
      </c>
      <c r="D24" s="32">
        <v>161.80000000000001</v>
      </c>
      <c r="E24" s="32">
        <v>177.8</v>
      </c>
      <c r="F24" s="32">
        <v>193.8</v>
      </c>
      <c r="G24" s="32">
        <v>96.9</v>
      </c>
      <c r="H24" s="32">
        <v>287.55</v>
      </c>
      <c r="I24" s="32">
        <v>193.8</v>
      </c>
      <c r="J24" s="32">
        <v>154.1</v>
      </c>
      <c r="K24" s="32">
        <v>154.1</v>
      </c>
      <c r="L24" s="32">
        <v>231.15</v>
      </c>
      <c r="M24" s="32">
        <v>77.05</v>
      </c>
      <c r="N24" s="32">
        <f t="shared" si="2"/>
        <v>2051.65</v>
      </c>
      <c r="O24" s="32">
        <f t="shared" si="3"/>
        <v>170.97083333333333</v>
      </c>
      <c r="P24" s="32">
        <f t="shared" si="4"/>
        <v>179.40625</v>
      </c>
      <c r="Q24" s="27"/>
      <c r="R24" s="33">
        <f t="shared" si="5"/>
        <v>1435.25</v>
      </c>
    </row>
    <row r="25" spans="1:19" x14ac:dyDescent="0.35">
      <c r="A25" s="3" t="s">
        <v>9</v>
      </c>
      <c r="B25" s="37">
        <v>8805.5400000000009</v>
      </c>
      <c r="C25" s="37">
        <v>8805.5400000000009</v>
      </c>
      <c r="D25" s="37">
        <v>8805.51</v>
      </c>
      <c r="E25" s="37">
        <v>8805.51</v>
      </c>
      <c r="F25" s="37">
        <v>8805.7199999999993</v>
      </c>
      <c r="G25" s="37">
        <v>8914.69</v>
      </c>
      <c r="H25" s="37">
        <v>9093.2099999999991</v>
      </c>
      <c r="I25" s="37">
        <v>8801.34</v>
      </c>
      <c r="J25" s="37">
        <v>8732.58</v>
      </c>
      <c r="K25" s="37">
        <v>8801.0300000000007</v>
      </c>
      <c r="L25" s="37">
        <v>8806.2199999999993</v>
      </c>
      <c r="M25" s="37">
        <v>8806.2199999999993</v>
      </c>
      <c r="N25" s="32">
        <f t="shared" si="2"/>
        <v>105983.11000000002</v>
      </c>
      <c r="O25" s="32">
        <f t="shared" si="3"/>
        <v>8831.9258333333346</v>
      </c>
      <c r="P25" s="32">
        <f t="shared" si="4"/>
        <v>8854.6325000000015</v>
      </c>
      <c r="Q25" s="27"/>
      <c r="R25" s="33">
        <f t="shared" si="5"/>
        <v>70837.060000000012</v>
      </c>
    </row>
    <row r="26" spans="1:19" x14ac:dyDescent="0.35">
      <c r="A26" s="3" t="s">
        <v>18</v>
      </c>
      <c r="B26" s="32">
        <v>0</v>
      </c>
      <c r="C26" s="32">
        <v>0</v>
      </c>
      <c r="D26" s="32">
        <v>0</v>
      </c>
      <c r="E26" s="37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f t="shared" si="2"/>
        <v>0</v>
      </c>
      <c r="O26" s="32">
        <f t="shared" si="3"/>
        <v>0</v>
      </c>
      <c r="P26" s="32">
        <f t="shared" si="4"/>
        <v>0</v>
      </c>
      <c r="Q26" s="27"/>
      <c r="R26" s="33">
        <f t="shared" si="5"/>
        <v>0</v>
      </c>
    </row>
    <row r="27" spans="1:19" x14ac:dyDescent="0.35">
      <c r="A27" s="3" t="s">
        <v>10</v>
      </c>
      <c r="B27" s="32">
        <v>225</v>
      </c>
      <c r="C27" s="32">
        <v>450</v>
      </c>
      <c r="D27" s="32">
        <v>0</v>
      </c>
      <c r="E27" s="32">
        <f>225</f>
        <v>225</v>
      </c>
      <c r="F27" s="32">
        <v>225</v>
      </c>
      <c r="G27" s="32">
        <v>225</v>
      </c>
      <c r="H27" s="32">
        <f>225</f>
        <v>225</v>
      </c>
      <c r="I27" s="32">
        <v>450</v>
      </c>
      <c r="J27" s="32">
        <f>225</f>
        <v>225</v>
      </c>
      <c r="K27" s="32">
        <f>225</f>
        <v>225</v>
      </c>
      <c r="L27" s="32">
        <v>450</v>
      </c>
      <c r="M27" s="32">
        <v>0</v>
      </c>
      <c r="N27" s="32">
        <f t="shared" si="2"/>
        <v>2925</v>
      </c>
      <c r="O27" s="32">
        <f t="shared" si="3"/>
        <v>243.75</v>
      </c>
      <c r="P27" s="32">
        <f t="shared" si="4"/>
        <v>253.125</v>
      </c>
      <c r="Q27" s="27"/>
      <c r="R27" s="33">
        <f t="shared" si="5"/>
        <v>2025</v>
      </c>
    </row>
    <row r="28" spans="1:19" x14ac:dyDescent="0.35">
      <c r="A28" s="3" t="s">
        <v>15</v>
      </c>
      <c r="B28" s="32">
        <v>0</v>
      </c>
      <c r="C28" s="32"/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f t="shared" si="2"/>
        <v>0</v>
      </c>
      <c r="O28" s="32">
        <f t="shared" si="3"/>
        <v>0</v>
      </c>
      <c r="P28" s="32">
        <f t="shared" si="4"/>
        <v>0</v>
      </c>
      <c r="Q28" s="27"/>
      <c r="R28" s="33">
        <f t="shared" si="5"/>
        <v>0</v>
      </c>
    </row>
    <row r="29" spans="1:19" x14ac:dyDescent="0.35">
      <c r="A29" s="3" t="s">
        <v>24</v>
      </c>
      <c r="B29" s="39">
        <f>SUM(B13:B28)</f>
        <v>46036.17</v>
      </c>
      <c r="C29" s="39">
        <f>SUM(C13:C28)</f>
        <v>30114.09</v>
      </c>
      <c r="D29" s="39">
        <f t="shared" ref="D29:L29" si="7">SUM(D13:D28)</f>
        <v>33461.449999999997</v>
      </c>
      <c r="E29" s="39">
        <f t="shared" si="7"/>
        <v>30320.400000000001</v>
      </c>
      <c r="F29" s="39">
        <f t="shared" si="7"/>
        <v>29251.659999999996</v>
      </c>
      <c r="G29" s="39">
        <f t="shared" si="7"/>
        <v>31386.79</v>
      </c>
      <c r="H29" s="39">
        <f t="shared" si="7"/>
        <v>28976.62</v>
      </c>
      <c r="I29" s="39">
        <f t="shared" si="7"/>
        <v>28764.079999999998</v>
      </c>
      <c r="J29" s="39">
        <f t="shared" si="7"/>
        <v>28339.15</v>
      </c>
      <c r="K29" s="39">
        <f t="shared" si="7"/>
        <v>39337.279999999999</v>
      </c>
      <c r="L29" s="39">
        <f t="shared" si="7"/>
        <v>44818.01</v>
      </c>
      <c r="M29" s="39">
        <f>SUM(M13:M28)</f>
        <v>27434.29</v>
      </c>
      <c r="N29" s="40">
        <f>SUM(B29:M29)</f>
        <v>398239.98999999993</v>
      </c>
      <c r="O29" s="39">
        <f>AVERAGE(B29:M29)</f>
        <v>33186.665833333325</v>
      </c>
      <c r="P29" s="39">
        <f>AVERAGE(B29:I29)</f>
        <v>32288.907499999998</v>
      </c>
      <c r="Q29" s="27"/>
      <c r="R29" s="33">
        <f>SUM(R12:R28)</f>
        <v>258311.26</v>
      </c>
    </row>
    <row r="30" spans="1:19" x14ac:dyDescent="0.35">
      <c r="A30" s="3"/>
      <c r="B30" s="7"/>
      <c r="C30" s="16"/>
      <c r="D30" s="7"/>
      <c r="E30" s="16"/>
      <c r="F30" s="7"/>
      <c r="G30" s="16"/>
      <c r="H30" s="7"/>
      <c r="I30" s="7"/>
      <c r="J30" s="7"/>
      <c r="K30" s="7"/>
      <c r="L30" s="7"/>
      <c r="M30" s="7"/>
      <c r="N30" s="7"/>
      <c r="O30" s="7"/>
      <c r="P30" s="7"/>
      <c r="Q30" s="27"/>
      <c r="R30" s="27"/>
    </row>
    <row r="31" spans="1:19" ht="15" thickBot="1" x14ac:dyDescent="0.4">
      <c r="A31" s="26" t="s">
        <v>36</v>
      </c>
      <c r="B31" s="41">
        <f>B50+B10-B29</f>
        <v>87476.45</v>
      </c>
      <c r="C31" s="42">
        <f>B31+C10-C29</f>
        <v>61105.41</v>
      </c>
      <c r="D31" s="42">
        <f>C31+D10-D29</f>
        <v>75365.460000000006</v>
      </c>
      <c r="E31" s="42">
        <f>D31+E10-E29</f>
        <v>64882.05000000001</v>
      </c>
      <c r="F31" s="42">
        <f t="shared" ref="F31:M31" si="8">E31+F10-F29</f>
        <v>70770.960000000021</v>
      </c>
      <c r="G31" s="42">
        <f>F31+G10-G29</f>
        <v>60113.560000000019</v>
      </c>
      <c r="H31" s="42">
        <f t="shared" si="8"/>
        <v>62550.770000000019</v>
      </c>
      <c r="I31" s="42">
        <f t="shared" si="8"/>
        <v>60230.430000000022</v>
      </c>
      <c r="J31" s="42">
        <f t="shared" si="8"/>
        <v>55521.410000000025</v>
      </c>
      <c r="K31" s="42">
        <f t="shared" si="8"/>
        <v>16184.130000000026</v>
      </c>
      <c r="L31" s="42">
        <f t="shared" si="8"/>
        <v>-28633.879999999976</v>
      </c>
      <c r="M31" s="42">
        <f t="shared" si="8"/>
        <v>-56068.169999999976</v>
      </c>
      <c r="N31" s="42"/>
      <c r="O31" s="42"/>
      <c r="P31" s="42"/>
      <c r="Q31" s="38"/>
      <c r="R31" s="38"/>
    </row>
    <row r="32" spans="1:19" ht="15" thickTop="1" x14ac:dyDescent="0.35">
      <c r="A32" s="3"/>
      <c r="B32" s="7"/>
      <c r="C32" s="16"/>
      <c r="D32" s="7"/>
      <c r="E32" s="16"/>
      <c r="F32" s="7"/>
      <c r="G32" s="1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35">
      <c r="A33" s="3"/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>
        <f>SUM(I29:M29)</f>
        <v>168692.81</v>
      </c>
      <c r="N33" s="7"/>
      <c r="O33" s="7"/>
      <c r="P33" s="7"/>
      <c r="Q33" s="7"/>
      <c r="R33" s="7"/>
    </row>
    <row r="34" spans="1:18" x14ac:dyDescent="0.35">
      <c r="A34" s="3" t="s">
        <v>38</v>
      </c>
      <c r="B34" s="6"/>
      <c r="C34" s="6"/>
      <c r="D34" s="6"/>
      <c r="E34" s="22"/>
      <c r="F34" s="23"/>
      <c r="G34" s="22"/>
      <c r="H34" s="22"/>
      <c r="I34" s="6"/>
      <c r="J34" s="6"/>
      <c r="K34" s="6"/>
      <c r="L34" s="6"/>
      <c r="M34" s="6"/>
      <c r="N34" s="6"/>
      <c r="O34" s="6"/>
      <c r="P34" s="6"/>
      <c r="Q34" s="7"/>
      <c r="R34" s="19"/>
    </row>
    <row r="35" spans="1:18" x14ac:dyDescent="0.35">
      <c r="A35" s="3"/>
      <c r="B35" s="7"/>
      <c r="C35" s="16"/>
      <c r="D35" s="7"/>
      <c r="E35" s="16"/>
      <c r="F35" s="7"/>
      <c r="G35" s="2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35">
      <c r="B36" s="7"/>
      <c r="C36" s="16"/>
      <c r="D36" s="7"/>
      <c r="E36" s="16"/>
      <c r="F36" s="7"/>
      <c r="G36" s="1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35">
      <c r="B37" s="12" t="s">
        <v>19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  <c r="P37" s="7"/>
      <c r="Q37" s="7"/>
      <c r="R37" s="7"/>
    </row>
    <row r="38" spans="1:18" x14ac:dyDescent="0.35">
      <c r="B38" s="9" t="s">
        <v>22</v>
      </c>
      <c r="C38" s="7"/>
      <c r="D38" s="7"/>
      <c r="E38" s="7"/>
      <c r="F38" s="7"/>
      <c r="G38" s="7"/>
      <c r="H38" s="7"/>
      <c r="I38" s="7"/>
      <c r="J38" s="7"/>
      <c r="K38" s="7"/>
      <c r="L38" s="14"/>
      <c r="M38" s="14"/>
      <c r="N38" s="7"/>
      <c r="O38" s="7"/>
      <c r="P38" s="7"/>
      <c r="Q38" s="7"/>
      <c r="R38" s="7"/>
    </row>
    <row r="39" spans="1:18" x14ac:dyDescent="0.35">
      <c r="A39" t="s">
        <v>13</v>
      </c>
      <c r="B39" s="7"/>
      <c r="C39" s="7"/>
      <c r="D39" s="7" t="s">
        <v>42</v>
      </c>
      <c r="E39" s="7"/>
      <c r="F39" s="7"/>
      <c r="G39" s="7"/>
      <c r="H39" s="20">
        <v>2753</v>
      </c>
      <c r="I39" s="7"/>
      <c r="J39" s="7"/>
      <c r="K39" s="7"/>
      <c r="L39" s="14"/>
      <c r="M39" s="14"/>
      <c r="N39" s="7"/>
      <c r="O39" s="7"/>
      <c r="P39" s="7"/>
      <c r="Q39" s="7"/>
      <c r="R39" s="7"/>
    </row>
    <row r="40" spans="1:18" x14ac:dyDescent="0.35">
      <c r="A40" t="s">
        <v>28</v>
      </c>
      <c r="B40" s="27">
        <v>92933.119999999995</v>
      </c>
      <c r="C40" s="7"/>
      <c r="D40" s="7" t="s">
        <v>33</v>
      </c>
      <c r="E40" s="7"/>
      <c r="F40" s="7"/>
      <c r="G40" s="7"/>
      <c r="H40" s="27">
        <v>95</v>
      </c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35">
      <c r="A41" t="s">
        <v>27</v>
      </c>
      <c r="B41" s="29"/>
      <c r="C41" s="7"/>
      <c r="D41" t="s">
        <v>43</v>
      </c>
      <c r="H41">
        <v>142</v>
      </c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35">
      <c r="A42" s="15" t="s">
        <v>29</v>
      </c>
      <c r="B42" s="30">
        <f>SUM(B40:B41)</f>
        <v>92933.119999999995</v>
      </c>
      <c r="C42" s="7"/>
      <c r="D42" s="7" t="s">
        <v>32</v>
      </c>
      <c r="H42" s="28">
        <v>100</v>
      </c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35">
      <c r="B43" s="14"/>
      <c r="C43" s="7"/>
      <c r="D43" s="7" t="s">
        <v>44</v>
      </c>
      <c r="E43" s="7"/>
      <c r="F43" s="7"/>
      <c r="G43" s="7"/>
      <c r="H43" s="27">
        <f>(H39*H40)+(H41*H42)+B41</f>
        <v>275735</v>
      </c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35">
      <c r="A44" t="s">
        <v>48</v>
      </c>
      <c r="B44" s="29">
        <f>N29</f>
        <v>398239.98999999993</v>
      </c>
      <c r="C44" s="7"/>
      <c r="D44" s="7" t="s">
        <v>30</v>
      </c>
      <c r="E44" s="7"/>
      <c r="F44" s="7"/>
      <c r="G44" s="7"/>
      <c r="H44" s="27">
        <f>B44</f>
        <v>398239.98999999993</v>
      </c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35">
      <c r="A45" s="15" t="s">
        <v>25</v>
      </c>
      <c r="B45" s="31">
        <f>M33-B42</f>
        <v>75759.69</v>
      </c>
      <c r="C45" s="7"/>
      <c r="D45" s="7" t="s">
        <v>47</v>
      </c>
      <c r="E45" s="7"/>
      <c r="F45" s="7"/>
      <c r="G45" s="7"/>
      <c r="H45" s="27">
        <f>H43-H44+B50</f>
        <v>11007.630000000063</v>
      </c>
      <c r="I45" s="7"/>
      <c r="L45" s="7"/>
      <c r="M45" s="7"/>
      <c r="N45" s="7"/>
      <c r="O45" s="7"/>
      <c r="P45" s="7"/>
      <c r="Q45" s="7"/>
      <c r="R45" s="7"/>
    </row>
    <row r="46" spans="1:18" x14ac:dyDescent="0.35">
      <c r="B46" s="13"/>
      <c r="D46" s="7" t="s">
        <v>31</v>
      </c>
      <c r="E46" s="7"/>
      <c r="F46" s="7"/>
      <c r="G46" s="7"/>
      <c r="H46" s="21" t="s">
        <v>40</v>
      </c>
    </row>
    <row r="47" spans="1:18" x14ac:dyDescent="0.35">
      <c r="A47" t="s">
        <v>26</v>
      </c>
      <c r="B47" s="28">
        <v>40579.5</v>
      </c>
    </row>
    <row r="48" spans="1:18" x14ac:dyDescent="0.35">
      <c r="B48" s="4"/>
    </row>
    <row r="49" spans="1:2" x14ac:dyDescent="0.35">
      <c r="B49" s="4"/>
    </row>
    <row r="50" spans="1:2" x14ac:dyDescent="0.35">
      <c r="A50" t="s">
        <v>49</v>
      </c>
      <c r="B50" s="4">
        <f>B40+B47</f>
        <v>133512.62</v>
      </c>
    </row>
    <row r="51" spans="1:2" x14ac:dyDescent="0.35">
      <c r="B51" s="4"/>
    </row>
    <row r="52" spans="1:2" x14ac:dyDescent="0.35">
      <c r="B52" s="4"/>
    </row>
  </sheetData>
  <mergeCells count="3">
    <mergeCell ref="A1:N1"/>
    <mergeCell ref="A2:N2"/>
    <mergeCell ref="A3:N3"/>
  </mergeCells>
  <pageMargins left="0.7" right="0.7" top="0.75" bottom="0.75" header="0.3" footer="0.3"/>
  <pageSetup paperSize="5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HMN FY25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Perry Faigin</cp:lastModifiedBy>
  <cp:lastPrinted>2025-12-17T21:52:38Z</cp:lastPrinted>
  <dcterms:created xsi:type="dcterms:W3CDTF">2023-08-09T21:33:19Z</dcterms:created>
  <dcterms:modified xsi:type="dcterms:W3CDTF">2026-03-20T15:37:20Z</dcterms:modified>
</cp:coreProperties>
</file>